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20" windowHeight="8010"/>
  </bookViews>
  <sheets>
    <sheet name="СВОД" sheetId="5" r:id="rId1"/>
  </sheets>
  <definedNames>
    <definedName name="_xlnm.Print_Area" localSheetId="0">СВОД!$A$1:$R$30</definedName>
  </definedNames>
  <calcPr calcId="124519"/>
</workbook>
</file>

<file path=xl/calcChain.xml><?xml version="1.0" encoding="utf-8"?>
<calcChain xmlns="http://schemas.openxmlformats.org/spreadsheetml/2006/main">
  <c r="Q14" i="5"/>
  <c r="Q29"/>
  <c r="Q30"/>
  <c r="Q12"/>
  <c r="P18"/>
  <c r="Q24" l="1"/>
  <c r="G10" l="1"/>
  <c r="H16" l="1"/>
  <c r="G29"/>
  <c r="L29"/>
  <c r="G27"/>
  <c r="L27"/>
  <c r="G25"/>
  <c r="L25"/>
  <c r="G21"/>
  <c r="G16" s="1"/>
  <c r="L21"/>
  <c r="F18" l="1"/>
  <c r="K18"/>
  <c r="F27" l="1"/>
  <c r="K27"/>
  <c r="Q10" l="1"/>
  <c r="R16"/>
  <c r="Q16"/>
  <c r="P16"/>
  <c r="R10"/>
  <c r="P10"/>
  <c r="O10"/>
  <c r="R9"/>
  <c r="O9"/>
  <c r="I14"/>
  <c r="L16"/>
  <c r="I21"/>
  <c r="D21"/>
  <c r="N16" l="1"/>
  <c r="N10"/>
  <c r="G22"/>
  <c r="D30"/>
  <c r="D29"/>
  <c r="G28"/>
  <c r="D28" s="1"/>
  <c r="D27"/>
  <c r="G26"/>
  <c r="F26"/>
  <c r="D25"/>
  <c r="G24"/>
  <c r="D24" s="1"/>
  <c r="D23"/>
  <c r="D22"/>
  <c r="D20"/>
  <c r="D19"/>
  <c r="D18"/>
  <c r="D17"/>
  <c r="F16"/>
  <c r="D15"/>
  <c r="D14"/>
  <c r="D13"/>
  <c r="D12"/>
  <c r="D11"/>
  <c r="H10"/>
  <c r="F10"/>
  <c r="E10"/>
  <c r="H9"/>
  <c r="E9"/>
  <c r="D26" l="1"/>
  <c r="F9"/>
  <c r="D10"/>
  <c r="D16"/>
  <c r="G9"/>
  <c r="D9" l="1"/>
  <c r="L28" l="1"/>
  <c r="I28" s="1"/>
  <c r="K26"/>
  <c r="Q26"/>
  <c r="P26"/>
  <c r="P9" s="1"/>
  <c r="L26"/>
  <c r="N24"/>
  <c r="L24"/>
  <c r="I24" s="1"/>
  <c r="Q22"/>
  <c r="L22"/>
  <c r="N22"/>
  <c r="I22"/>
  <c r="M16"/>
  <c r="K16"/>
  <c r="J10"/>
  <c r="K10"/>
  <c r="M10"/>
  <c r="I16" l="1"/>
  <c r="I26"/>
  <c r="K9"/>
  <c r="N26"/>
  <c r="Q28" l="1"/>
  <c r="Q9" s="1"/>
  <c r="N9" s="1"/>
  <c r="N28" l="1"/>
  <c r="L10"/>
  <c r="N30"/>
  <c r="I30"/>
  <c r="N29"/>
  <c r="I29"/>
  <c r="N27"/>
  <c r="I27"/>
  <c r="N25"/>
  <c r="I25"/>
  <c r="N23"/>
  <c r="I23"/>
  <c r="N20"/>
  <c r="I20"/>
  <c r="N19"/>
  <c r="I19"/>
  <c r="N18"/>
  <c r="I18"/>
  <c r="N17"/>
  <c r="I17"/>
  <c r="N15"/>
  <c r="I15"/>
  <c r="N14"/>
  <c r="N13"/>
  <c r="I13"/>
  <c r="N12"/>
  <c r="I12"/>
  <c r="N11"/>
  <c r="I11"/>
  <c r="M9"/>
  <c r="J9"/>
  <c r="I10" l="1"/>
  <c r="L9"/>
  <c r="I9" s="1"/>
</calcChain>
</file>

<file path=xl/sharedStrings.xml><?xml version="1.0" encoding="utf-8"?>
<sst xmlns="http://schemas.openxmlformats.org/spreadsheetml/2006/main" count="72" uniqueCount="63">
  <si>
    <t>тыс. рублей</t>
  </si>
  <si>
    <t>№ п/п</t>
  </si>
  <si>
    <t>Объем ассигнований</t>
  </si>
  <si>
    <t xml:space="preserve"> Исполнено (кассовые расходы) </t>
  </si>
  <si>
    <t>Всего</t>
  </si>
  <si>
    <t>в том числе</t>
  </si>
  <si>
    <t>Феде­ральный бюджет</t>
  </si>
  <si>
    <t>Област­ной бюджет</t>
  </si>
  <si>
    <t>Мест­ный бюджет</t>
  </si>
  <si>
    <t>Об­ласт­ной бюджет</t>
  </si>
  <si>
    <t>Предупреждение распространения в Белокалитвинском районе заболевания, вызываемого вирусом иммунодефицита человека (ВИЧ-инфекция)</t>
  </si>
  <si>
    <t>1.3</t>
  </si>
  <si>
    <t>Прочие источники</t>
  </si>
  <si>
    <t>Местный бюджет</t>
  </si>
  <si>
    <t>Прочиеисточники</t>
  </si>
  <si>
    <t>Наименование муниципальной программы</t>
  </si>
  <si>
    <t>1.5</t>
  </si>
  <si>
    <t>Совершенствование механизмов обеспечения населения лекарственными препаратами, медицинскими изделиями, специализированными продуктами лечебного питания для детей в амбулаторных условиях</t>
  </si>
  <si>
    <t>2.4</t>
  </si>
  <si>
    <t>Совершенствование системы оказания медицинской помощи больным прочими заболеваниями</t>
  </si>
  <si>
    <t>Оптимизация принципов профилактики внутрибольничных инфекций в лечебно-профилактических учреждениях Белокалитвинского района</t>
  </si>
  <si>
    <t>Обезвреживание и утилизация медицинских опасных отходов в лечебно-профилактических учреждениях Белокалитвинского района.</t>
  </si>
  <si>
    <t>3.1</t>
  </si>
  <si>
    <t>Оснащение муниципальных учреждений родовспоможения и детства в соответствии с Порядками оказания медицинской помощи женщинам и детям современным дорогостоящим оборудованием для выхаживания и реабилитации новорожденных детей</t>
  </si>
  <si>
    <t>Развитие медицинской реабилитации, в том  числе детям</t>
  </si>
  <si>
    <t>Оказание паллиативной помощи взрослым</t>
  </si>
  <si>
    <t>Повышение квалификации и профессиональная переподготовка медицинских работников</t>
  </si>
  <si>
    <t>Социальная поддержка медицинских работников</t>
  </si>
  <si>
    <t>4.1</t>
  </si>
  <si>
    <t>5.1</t>
  </si>
  <si>
    <t>6.1</t>
  </si>
  <si>
    <t>6.2</t>
  </si>
  <si>
    <t xml:space="preserve">МП БР "Развитие здравоохранения </t>
  </si>
  <si>
    <t>Реквизиты нормативно правового акта об утверждении муниципальной программы</t>
  </si>
  <si>
    <t>Предусмотрено программой на весь период* реали­зации</t>
  </si>
  <si>
    <t>Профилактика   инфекционных заболеваний, включая  иммунопрофилактику</t>
  </si>
  <si>
    <t>1.2.</t>
  </si>
  <si>
    <t>Постановление от 17.10.2013 №1780</t>
  </si>
  <si>
    <t>Развитие первичной медико-санитарной помощи, в том числе сельским жителям. Развитие системы  раннего выявления заболеваний, патологических состояний и факторов  риска их развития,  включая проведение медицинских осмотров и диспансеризации населении, в том числе у детей</t>
  </si>
  <si>
    <t>1.4</t>
  </si>
  <si>
    <t>Совершенствование оказания скорой, в том числе скорой специализированной, медицинской помощи, медицинской эвакуации</t>
  </si>
  <si>
    <t>2.1</t>
  </si>
  <si>
    <t>2.2</t>
  </si>
  <si>
    <t>2.3</t>
  </si>
  <si>
    <t>1.1.</t>
  </si>
  <si>
    <t>Развитие системы медицинской профилактики неинфекционных заболеваний и формирования здорового образа жизни, в том числе у детей</t>
  </si>
  <si>
    <t>1.</t>
  </si>
  <si>
    <t>Профилактика заболеваний и формирование здорового образа жизни. Развитие первичной медико-санитарной помощи</t>
  </si>
  <si>
    <t>Совершенствование оказания специализированной, включая высокотехнологичную, медицинской помощи, скорой, в том числе скорой специализированной медицинской помощи, медицинской эвакуации</t>
  </si>
  <si>
    <t>2.</t>
  </si>
  <si>
    <t>Охрана здоровья матери и ребенка</t>
  </si>
  <si>
    <t>3.</t>
  </si>
  <si>
    <t xml:space="preserve">Развитие медицинской реабилитации </t>
  </si>
  <si>
    <t>4.</t>
  </si>
  <si>
    <t>Оказание паллиативной помощи</t>
  </si>
  <si>
    <t>5.</t>
  </si>
  <si>
    <t>Кадровое обеспечение системы здравоохранения</t>
  </si>
  <si>
    <t>6.</t>
  </si>
  <si>
    <t>Отчет о реализации муниципальной  программы Белокалитвинского района "Развитие здравоохранения" в 2018 году</t>
  </si>
  <si>
    <t>Обеспечение жителей Белокалитвинского района гемодиализной помощью</t>
  </si>
  <si>
    <t>2.5</t>
  </si>
  <si>
    <t>Предусмотрено программой на 2018 год*</t>
  </si>
  <si>
    <r>
      <t xml:space="preserve">(по состоянию на </t>
    </r>
    <r>
      <rPr>
        <u/>
        <sz val="14"/>
        <color theme="1"/>
        <rFont val="Times New Roman"/>
        <family val="1"/>
        <charset val="204"/>
      </rPr>
      <t>01.10.2018</t>
    </r>
    <r>
      <rPr>
        <sz val="14"/>
        <color theme="1"/>
        <rFont val="Times New Roman"/>
        <family val="1"/>
        <charset val="204"/>
      </rPr>
      <t xml:space="preserve"> года)</t>
    </r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</si>
</sst>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6" fillId="0" borderId="1" xfId="0" applyNumberFormat="1" applyFont="1" applyFill="1" applyBorder="1" applyAlignment="1">
      <alignment horizontal="center" vertical="top"/>
    </xf>
    <xf numFmtId="164" fontId="5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0" fontId="0" fillId="0" borderId="0" xfId="0" applyFill="1"/>
    <xf numFmtId="0" fontId="5" fillId="0" borderId="0" xfId="0" applyFont="1" applyFill="1" applyBorder="1" applyAlignment="1"/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0" fontId="6" fillId="0" borderId="0" xfId="0" applyFont="1" applyFill="1"/>
    <xf numFmtId="0" fontId="7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49" fontId="6" fillId="0" borderId="0" xfId="0" applyNumberFormat="1" applyFont="1" applyFill="1" applyBorder="1" applyAlignment="1">
      <alignment horizontal="center" vertical="top"/>
    </xf>
    <xf numFmtId="0" fontId="6" fillId="0" borderId="2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2"/>
  <sheetViews>
    <sheetView tabSelected="1" view="pageBreakPreview" topLeftCell="A22" zoomScale="75" zoomScaleSheetLayoutView="75" workbookViewId="0">
      <selection activeCell="B29" sqref="B29:C29"/>
    </sheetView>
  </sheetViews>
  <sheetFormatPr defaultColWidth="9.140625" defaultRowHeight="15"/>
  <cols>
    <col min="1" max="1" width="4.28515625" style="4" customWidth="1"/>
    <col min="2" max="2" width="16.140625" style="4" customWidth="1"/>
    <col min="3" max="3" width="13" style="4" customWidth="1"/>
    <col min="4" max="4" width="8.5703125" style="4" customWidth="1"/>
    <col min="5" max="5" width="5.7109375" style="4" customWidth="1"/>
    <col min="6" max="6" width="8.85546875" style="4" customWidth="1"/>
    <col min="7" max="7" width="10.140625" style="4" customWidth="1"/>
    <col min="8" max="8" width="6.7109375" style="4" customWidth="1"/>
    <col min="9" max="9" width="8" style="4" customWidth="1"/>
    <col min="10" max="10" width="5.5703125" style="4" customWidth="1"/>
    <col min="11" max="12" width="8" style="4" customWidth="1"/>
    <col min="13" max="13" width="6.5703125" style="4" customWidth="1"/>
    <col min="14" max="14" width="8" style="4" customWidth="1"/>
    <col min="15" max="15" width="4.85546875" style="4" customWidth="1"/>
    <col min="16" max="17" width="8" style="4" customWidth="1"/>
    <col min="18" max="18" width="6.28515625" style="4" customWidth="1"/>
    <col min="19" max="16384" width="9.140625" style="4"/>
  </cols>
  <sheetData>
    <row r="1" spans="1:18" ht="38.25" customHeight="1">
      <c r="A1" s="17" t="s">
        <v>58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 ht="18.75">
      <c r="A2" s="18" t="s">
        <v>62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 ht="18.7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 t="s">
        <v>0</v>
      </c>
      <c r="R4" s="5"/>
    </row>
    <row r="5" spans="1:18" ht="16.5" customHeight="1">
      <c r="A5" s="20" t="s">
        <v>1</v>
      </c>
      <c r="B5" s="20" t="s">
        <v>15</v>
      </c>
      <c r="C5" s="20" t="s">
        <v>33</v>
      </c>
      <c r="D5" s="20" t="s">
        <v>2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</row>
    <row r="6" spans="1:18">
      <c r="A6" s="20"/>
      <c r="B6" s="20"/>
      <c r="C6" s="20"/>
      <c r="D6" s="20" t="s">
        <v>34</v>
      </c>
      <c r="E6" s="20"/>
      <c r="F6" s="20"/>
      <c r="G6" s="20"/>
      <c r="H6" s="20"/>
      <c r="I6" s="20" t="s">
        <v>61</v>
      </c>
      <c r="J6" s="20"/>
      <c r="K6" s="20"/>
      <c r="L6" s="20"/>
      <c r="M6" s="20"/>
      <c r="N6" s="20" t="s">
        <v>3</v>
      </c>
      <c r="O6" s="20"/>
      <c r="P6" s="20"/>
      <c r="Q6" s="20"/>
      <c r="R6" s="20"/>
    </row>
    <row r="7" spans="1:18">
      <c r="A7" s="20"/>
      <c r="B7" s="20"/>
      <c r="C7" s="20"/>
      <c r="D7" s="16" t="s">
        <v>4</v>
      </c>
      <c r="E7" s="16" t="s">
        <v>5</v>
      </c>
      <c r="F7" s="16"/>
      <c r="G7" s="16"/>
      <c r="H7" s="16"/>
      <c r="I7" s="16" t="s">
        <v>4</v>
      </c>
      <c r="J7" s="16" t="s">
        <v>5</v>
      </c>
      <c r="K7" s="16"/>
      <c r="L7" s="16"/>
      <c r="M7" s="16"/>
      <c r="N7" s="16" t="s">
        <v>4</v>
      </c>
      <c r="O7" s="16" t="s">
        <v>5</v>
      </c>
      <c r="P7" s="16"/>
      <c r="Q7" s="16"/>
      <c r="R7" s="16"/>
    </row>
    <row r="8" spans="1:18" ht="53.25" customHeight="1">
      <c r="A8" s="20"/>
      <c r="B8" s="20"/>
      <c r="C8" s="20"/>
      <c r="D8" s="16"/>
      <c r="E8" s="10" t="s">
        <v>6</v>
      </c>
      <c r="F8" s="10" t="s">
        <v>7</v>
      </c>
      <c r="G8" s="10" t="s">
        <v>13</v>
      </c>
      <c r="H8" s="10" t="s">
        <v>12</v>
      </c>
      <c r="I8" s="16"/>
      <c r="J8" s="10" t="s">
        <v>6</v>
      </c>
      <c r="K8" s="10" t="s">
        <v>7</v>
      </c>
      <c r="L8" s="10" t="s">
        <v>8</v>
      </c>
      <c r="M8" s="10" t="s">
        <v>12</v>
      </c>
      <c r="N8" s="16"/>
      <c r="O8" s="10" t="s">
        <v>6</v>
      </c>
      <c r="P8" s="10" t="s">
        <v>9</v>
      </c>
      <c r="Q8" s="10" t="s">
        <v>8</v>
      </c>
      <c r="R8" s="10" t="s">
        <v>14</v>
      </c>
    </row>
    <row r="9" spans="1:18" ht="58.5" customHeight="1">
      <c r="A9" s="6"/>
      <c r="B9" s="7" t="s">
        <v>32</v>
      </c>
      <c r="C9" s="7" t="s">
        <v>37</v>
      </c>
      <c r="D9" s="2">
        <f>E9+F9+G9+H9</f>
        <v>352910</v>
      </c>
      <c r="E9" s="2">
        <f>E13+E15+E17+E19+E20+E23+E25+E27+E29+E30</f>
        <v>0</v>
      </c>
      <c r="F9" s="2">
        <f>F10+F16+F22+F24+F26+F28</f>
        <v>209883.80000000002</v>
      </c>
      <c r="G9" s="2">
        <f>G10+G16+G22+G24+G26+G28</f>
        <v>143026.20000000001</v>
      </c>
      <c r="H9" s="2">
        <f>H13+H15+H17+H19+H20+H23+H25+H27+H29+H30</f>
        <v>0</v>
      </c>
      <c r="I9" s="2">
        <f>J9+K9+L9+M9</f>
        <v>76108.5</v>
      </c>
      <c r="J9" s="2">
        <f>J13+J15+J17+J19+J20+J23+J25+J27+J29+J30</f>
        <v>0</v>
      </c>
      <c r="K9" s="2">
        <f>K10+K16+K22+K24+K26+K28</f>
        <v>47645.2</v>
      </c>
      <c r="L9" s="2">
        <f>L10+L16+L22+L24+L26+L28</f>
        <v>28463.3</v>
      </c>
      <c r="M9" s="2">
        <f>M13+M15+M17+M19+M20+M23+M25+M27+M29+M30</f>
        <v>0</v>
      </c>
      <c r="N9" s="1">
        <f>O9+P9+Q9+R9</f>
        <v>34928.400000000001</v>
      </c>
      <c r="O9" s="2">
        <f>O13+O15+O17+O19+O20+O23+O25+O27+O29+O30</f>
        <v>0</v>
      </c>
      <c r="P9" s="2">
        <f>P10+P16+P22+P24+P26+P28</f>
        <v>19792.2</v>
      </c>
      <c r="Q9" s="2">
        <f>Q10+Q16+Q22+Q24+Q26+Q28</f>
        <v>15136.199999999999</v>
      </c>
      <c r="R9" s="2">
        <f>R13+R15+R17+R19+R20+R23+R25+R27+R29+R30</f>
        <v>0</v>
      </c>
    </row>
    <row r="10" spans="1:18" ht="58.5" customHeight="1">
      <c r="A10" s="3" t="s">
        <v>46</v>
      </c>
      <c r="B10" s="11" t="s">
        <v>47</v>
      </c>
      <c r="C10" s="12"/>
      <c r="D10" s="1">
        <f t="shared" ref="D10:D12" si="0">E10+F10+G10+H10</f>
        <v>114867.8</v>
      </c>
      <c r="E10" s="1">
        <f t="shared" ref="E10:H10" si="1">E11+E12+E13+E14+E15</f>
        <v>0</v>
      </c>
      <c r="F10" s="1">
        <f t="shared" si="1"/>
        <v>44115.3</v>
      </c>
      <c r="G10" s="1">
        <f>G11+G12+G13+G14+G15</f>
        <v>70752.5</v>
      </c>
      <c r="H10" s="1">
        <f t="shared" si="1"/>
        <v>0</v>
      </c>
      <c r="I10" s="1">
        <f t="shared" ref="I10:I30" si="2">J10+K10+L10+M10</f>
        <v>27700.7</v>
      </c>
      <c r="J10" s="1">
        <f t="shared" ref="J10:R10" si="3">J11+J12+J13+J14+J15</f>
        <v>0</v>
      </c>
      <c r="K10" s="1">
        <f t="shared" si="3"/>
        <v>18541</v>
      </c>
      <c r="L10" s="1">
        <f t="shared" si="3"/>
        <v>9159.7000000000007</v>
      </c>
      <c r="M10" s="1">
        <f t="shared" si="3"/>
        <v>0</v>
      </c>
      <c r="N10" s="1">
        <f t="shared" ref="N10" si="4">O10+P10+Q10+R10</f>
        <v>2590.6999999999998</v>
      </c>
      <c r="O10" s="1">
        <f t="shared" si="3"/>
        <v>0</v>
      </c>
      <c r="P10" s="1">
        <f t="shared" si="3"/>
        <v>0</v>
      </c>
      <c r="Q10" s="1">
        <f t="shared" si="3"/>
        <v>2590.6999999999998</v>
      </c>
      <c r="R10" s="1">
        <f t="shared" si="3"/>
        <v>0</v>
      </c>
    </row>
    <row r="11" spans="1:18" ht="67.5" customHeight="1">
      <c r="A11" s="3" t="s">
        <v>44</v>
      </c>
      <c r="B11" s="11" t="s">
        <v>45</v>
      </c>
      <c r="C11" s="12"/>
      <c r="D11" s="1">
        <f t="shared" si="0"/>
        <v>15</v>
      </c>
      <c r="E11" s="1"/>
      <c r="F11" s="1"/>
      <c r="G11" s="1">
        <v>15</v>
      </c>
      <c r="H11" s="1"/>
      <c r="I11" s="1">
        <f t="shared" si="2"/>
        <v>0</v>
      </c>
      <c r="J11" s="1"/>
      <c r="K11" s="1"/>
      <c r="L11" s="1"/>
      <c r="M11" s="1"/>
      <c r="N11" s="1">
        <f t="shared" ref="N11:N30" si="5">O11+P11+Q11+R11</f>
        <v>0</v>
      </c>
      <c r="O11" s="1"/>
      <c r="P11" s="1"/>
      <c r="Q11" s="1"/>
      <c r="R11" s="1"/>
    </row>
    <row r="12" spans="1:18" ht="42" customHeight="1">
      <c r="A12" s="8" t="s">
        <v>36</v>
      </c>
      <c r="B12" s="11" t="s">
        <v>35</v>
      </c>
      <c r="C12" s="12"/>
      <c r="D12" s="1">
        <f t="shared" si="0"/>
        <v>6711.5</v>
      </c>
      <c r="E12" s="1"/>
      <c r="F12" s="1"/>
      <c r="G12" s="1">
        <v>6711.5</v>
      </c>
      <c r="H12" s="1"/>
      <c r="I12" s="1">
        <f t="shared" si="2"/>
        <v>1396</v>
      </c>
      <c r="J12" s="1"/>
      <c r="K12" s="1"/>
      <c r="L12" s="1">
        <v>1396</v>
      </c>
      <c r="M12" s="1"/>
      <c r="N12" s="1">
        <f t="shared" si="5"/>
        <v>1395.8</v>
      </c>
      <c r="O12" s="1"/>
      <c r="P12" s="1"/>
      <c r="Q12" s="1">
        <f>600+795.8</f>
        <v>1395.8</v>
      </c>
      <c r="R12" s="1"/>
    </row>
    <row r="13" spans="1:18" ht="70.5" customHeight="1">
      <c r="A13" s="8" t="s">
        <v>11</v>
      </c>
      <c r="B13" s="11" t="s">
        <v>10</v>
      </c>
      <c r="C13" s="12"/>
      <c r="D13" s="1">
        <f>E13+F13+G13+H13</f>
        <v>280.2</v>
      </c>
      <c r="E13" s="1"/>
      <c r="F13" s="1"/>
      <c r="G13" s="1">
        <v>280.2</v>
      </c>
      <c r="H13" s="1"/>
      <c r="I13" s="1">
        <f>J13+K13+L13+M13</f>
        <v>40.6</v>
      </c>
      <c r="J13" s="1"/>
      <c r="K13" s="1"/>
      <c r="L13" s="1">
        <v>40.6</v>
      </c>
      <c r="M13" s="1"/>
      <c r="N13" s="1">
        <f t="shared" si="5"/>
        <v>30.3</v>
      </c>
      <c r="O13" s="1"/>
      <c r="P13" s="1"/>
      <c r="Q13" s="1">
        <v>30.3</v>
      </c>
      <c r="R13" s="1"/>
    </row>
    <row r="14" spans="1:18" ht="94.5" customHeight="1">
      <c r="A14" s="8" t="s">
        <v>39</v>
      </c>
      <c r="B14" s="11" t="s">
        <v>38</v>
      </c>
      <c r="C14" s="12"/>
      <c r="D14" s="1">
        <f t="shared" ref="D14:D30" si="6">E14+F14+G14+H14</f>
        <v>107580.6</v>
      </c>
      <c r="E14" s="1"/>
      <c r="F14" s="1">
        <v>44115.3</v>
      </c>
      <c r="G14" s="1">
        <v>63465.3</v>
      </c>
      <c r="H14" s="1"/>
      <c r="I14" s="1">
        <f>J14+K14+L14+M14</f>
        <v>26223.5</v>
      </c>
      <c r="J14" s="1"/>
      <c r="K14" s="1">
        <v>18541</v>
      </c>
      <c r="L14" s="1">
        <v>7682.5</v>
      </c>
      <c r="M14" s="1"/>
      <c r="N14" s="1">
        <f t="shared" si="5"/>
        <v>1124</v>
      </c>
      <c r="O14" s="3"/>
      <c r="P14" s="3"/>
      <c r="Q14" s="3">
        <f>486.7+637.3</f>
        <v>1124</v>
      </c>
      <c r="R14" s="3"/>
    </row>
    <row r="15" spans="1:18" ht="96.75" customHeight="1">
      <c r="A15" s="8" t="s">
        <v>16</v>
      </c>
      <c r="B15" s="11" t="s">
        <v>17</v>
      </c>
      <c r="C15" s="12"/>
      <c r="D15" s="1">
        <f t="shared" si="6"/>
        <v>280.5</v>
      </c>
      <c r="E15" s="1"/>
      <c r="F15" s="1"/>
      <c r="G15" s="1">
        <v>280.5</v>
      </c>
      <c r="H15" s="1"/>
      <c r="I15" s="1">
        <f t="shared" si="2"/>
        <v>40.6</v>
      </c>
      <c r="J15" s="1"/>
      <c r="K15" s="1"/>
      <c r="L15" s="1">
        <v>40.6</v>
      </c>
      <c r="M15" s="1"/>
      <c r="N15" s="1">
        <f t="shared" si="5"/>
        <v>40.6</v>
      </c>
      <c r="O15" s="1"/>
      <c r="P15" s="1"/>
      <c r="Q15" s="1">
        <v>40.6</v>
      </c>
      <c r="R15" s="1"/>
    </row>
    <row r="16" spans="1:18" ht="93" customHeight="1">
      <c r="A16" s="8" t="s">
        <v>49</v>
      </c>
      <c r="B16" s="11" t="s">
        <v>48</v>
      </c>
      <c r="C16" s="12"/>
      <c r="D16" s="1">
        <f t="shared" si="6"/>
        <v>71194.600000000006</v>
      </c>
      <c r="E16" s="1"/>
      <c r="F16" s="1">
        <f>F17+F18+F19+F20</f>
        <v>29968.400000000001</v>
      </c>
      <c r="G16" s="1">
        <f>G17+G18+G19+G20+G21</f>
        <v>41226.200000000004</v>
      </c>
      <c r="H16" s="1">
        <f t="shared" ref="H16" si="7">H17+H18+H19+H20</f>
        <v>0</v>
      </c>
      <c r="I16" s="1">
        <f t="shared" si="2"/>
        <v>19811.300000000003</v>
      </c>
      <c r="J16" s="1"/>
      <c r="K16" s="1">
        <f>K17+K18+K19+K20</f>
        <v>6282.4</v>
      </c>
      <c r="L16" s="1">
        <f>L17+L18+L19+L20+L21</f>
        <v>13528.900000000001</v>
      </c>
      <c r="M16" s="1">
        <f t="shared" ref="M16:R16" si="8">M17+M18+M19+M20</f>
        <v>0</v>
      </c>
      <c r="N16" s="1">
        <f t="shared" si="5"/>
        <v>11508.2</v>
      </c>
      <c r="O16" s="1"/>
      <c r="P16" s="1">
        <f>P17+P18+P19+P20</f>
        <v>3092.2</v>
      </c>
      <c r="Q16" s="1">
        <f>Q17+Q18+Q19+Q20+Q21</f>
        <v>8416</v>
      </c>
      <c r="R16" s="1">
        <f t="shared" si="8"/>
        <v>0</v>
      </c>
    </row>
    <row r="17" spans="1:18" ht="56.25" customHeight="1">
      <c r="A17" s="8" t="s">
        <v>41</v>
      </c>
      <c r="B17" s="11" t="s">
        <v>40</v>
      </c>
      <c r="C17" s="12"/>
      <c r="D17" s="1">
        <f t="shared" si="6"/>
        <v>3154.7</v>
      </c>
      <c r="E17" s="1"/>
      <c r="F17" s="1">
        <v>2600</v>
      </c>
      <c r="G17" s="1">
        <v>554.70000000000005</v>
      </c>
      <c r="H17" s="1"/>
      <c r="I17" s="1">
        <f t="shared" si="2"/>
        <v>2600</v>
      </c>
      <c r="J17" s="1"/>
      <c r="K17" s="1">
        <v>2600</v>
      </c>
      <c r="L17" s="1"/>
      <c r="M17" s="1"/>
      <c r="N17" s="1">
        <f t="shared" si="5"/>
        <v>0</v>
      </c>
      <c r="O17" s="1"/>
      <c r="P17" s="1"/>
      <c r="Q17" s="1"/>
      <c r="R17" s="1"/>
    </row>
    <row r="18" spans="1:18" ht="55.9" customHeight="1">
      <c r="A18" s="8" t="s">
        <v>42</v>
      </c>
      <c r="B18" s="11" t="s">
        <v>19</v>
      </c>
      <c r="C18" s="12"/>
      <c r="D18" s="1">
        <f t="shared" si="6"/>
        <v>65098.200000000004</v>
      </c>
      <c r="E18" s="1"/>
      <c r="F18" s="1">
        <f>26468.4+350+550</f>
        <v>27368.400000000001</v>
      </c>
      <c r="G18" s="1">
        <v>37729.800000000003</v>
      </c>
      <c r="H18" s="1"/>
      <c r="I18" s="1">
        <f t="shared" si="2"/>
        <v>15123.8</v>
      </c>
      <c r="J18" s="1"/>
      <c r="K18" s="1">
        <f>2782.4+350+550</f>
        <v>3682.4</v>
      </c>
      <c r="L18" s="1">
        <v>11441.4</v>
      </c>
      <c r="M18" s="1"/>
      <c r="N18" s="1">
        <f t="shared" si="5"/>
        <v>9423.5</v>
      </c>
      <c r="O18" s="3"/>
      <c r="P18" s="1">
        <f>2470+622.2</f>
        <v>3092.2</v>
      </c>
      <c r="Q18" s="3">
        <v>6331.3</v>
      </c>
      <c r="R18" s="3"/>
    </row>
    <row r="19" spans="1:18" ht="69.75" customHeight="1">
      <c r="A19" s="8" t="s">
        <v>43</v>
      </c>
      <c r="B19" s="11" t="s">
        <v>20</v>
      </c>
      <c r="C19" s="12"/>
      <c r="D19" s="1">
        <f t="shared" si="6"/>
        <v>499.8</v>
      </c>
      <c r="E19" s="1"/>
      <c r="F19" s="1"/>
      <c r="G19" s="1">
        <v>499.8</v>
      </c>
      <c r="H19" s="1"/>
      <c r="I19" s="1">
        <f t="shared" si="2"/>
        <v>72.599999999999994</v>
      </c>
      <c r="J19" s="1"/>
      <c r="K19" s="1"/>
      <c r="L19" s="1">
        <v>72.599999999999994</v>
      </c>
      <c r="M19" s="1"/>
      <c r="N19" s="1">
        <f t="shared" si="5"/>
        <v>72.5</v>
      </c>
      <c r="O19" s="1"/>
      <c r="P19" s="1"/>
      <c r="Q19" s="1">
        <v>72.5</v>
      </c>
      <c r="R19" s="1"/>
    </row>
    <row r="20" spans="1:18" ht="69.75" customHeight="1">
      <c r="A20" s="8" t="s">
        <v>18</v>
      </c>
      <c r="B20" s="11" t="s">
        <v>21</v>
      </c>
      <c r="C20" s="12"/>
      <c r="D20" s="1">
        <f t="shared" si="6"/>
        <v>499.6</v>
      </c>
      <c r="E20" s="1"/>
      <c r="F20" s="1"/>
      <c r="G20" s="1">
        <v>499.6</v>
      </c>
      <c r="H20" s="1"/>
      <c r="I20" s="1">
        <f t="shared" si="2"/>
        <v>72.599999999999994</v>
      </c>
      <c r="J20" s="1"/>
      <c r="K20" s="1"/>
      <c r="L20" s="1">
        <v>72.599999999999994</v>
      </c>
      <c r="M20" s="1"/>
      <c r="N20" s="1">
        <f t="shared" si="5"/>
        <v>70</v>
      </c>
      <c r="O20" s="1"/>
      <c r="P20" s="1"/>
      <c r="Q20" s="1">
        <v>70</v>
      </c>
      <c r="R20" s="3"/>
    </row>
    <row r="21" spans="1:18" ht="51" customHeight="1">
      <c r="A21" s="8" t="s">
        <v>60</v>
      </c>
      <c r="B21" s="11" t="s">
        <v>59</v>
      </c>
      <c r="C21" s="12"/>
      <c r="D21" s="1">
        <f t="shared" si="6"/>
        <v>1942.3000000000002</v>
      </c>
      <c r="E21" s="1"/>
      <c r="F21" s="1"/>
      <c r="G21" s="1">
        <f>2089.4+13.9-161</f>
        <v>1942.3000000000002</v>
      </c>
      <c r="H21" s="1"/>
      <c r="I21" s="1">
        <f t="shared" si="2"/>
        <v>1942.3000000000002</v>
      </c>
      <c r="J21" s="1"/>
      <c r="K21" s="1"/>
      <c r="L21" s="1">
        <f>2089.4+13.9-161</f>
        <v>1942.3000000000002</v>
      </c>
      <c r="M21" s="1"/>
      <c r="N21" s="1"/>
      <c r="O21" s="1"/>
      <c r="P21" s="1"/>
      <c r="Q21" s="1">
        <v>1942.2</v>
      </c>
      <c r="R21" s="3"/>
    </row>
    <row r="22" spans="1:18" ht="28.15" customHeight="1">
      <c r="A22" s="8" t="s">
        <v>51</v>
      </c>
      <c r="B22" s="11" t="s">
        <v>50</v>
      </c>
      <c r="C22" s="12"/>
      <c r="D22" s="1">
        <f t="shared" si="6"/>
        <v>501.1</v>
      </c>
      <c r="E22" s="1"/>
      <c r="F22" s="1"/>
      <c r="G22" s="1">
        <f>G23</f>
        <v>501.1</v>
      </c>
      <c r="H22" s="1"/>
      <c r="I22" s="1">
        <f t="shared" si="2"/>
        <v>72.599999999999994</v>
      </c>
      <c r="J22" s="1"/>
      <c r="K22" s="1"/>
      <c r="L22" s="1">
        <f>L23</f>
        <v>72.599999999999994</v>
      </c>
      <c r="M22" s="1"/>
      <c r="N22" s="1">
        <f t="shared" si="5"/>
        <v>72.5</v>
      </c>
      <c r="O22" s="1"/>
      <c r="P22" s="1"/>
      <c r="Q22" s="1">
        <f>Q23</f>
        <v>72.5</v>
      </c>
      <c r="R22" s="3"/>
    </row>
    <row r="23" spans="1:18" ht="105.75" customHeight="1">
      <c r="A23" s="8" t="s">
        <v>22</v>
      </c>
      <c r="B23" s="11" t="s">
        <v>23</v>
      </c>
      <c r="C23" s="12"/>
      <c r="D23" s="1">
        <f t="shared" si="6"/>
        <v>501.1</v>
      </c>
      <c r="E23" s="1"/>
      <c r="F23" s="1"/>
      <c r="G23" s="1">
        <v>501.1</v>
      </c>
      <c r="H23" s="1"/>
      <c r="I23" s="1">
        <f t="shared" si="2"/>
        <v>72.599999999999994</v>
      </c>
      <c r="J23" s="1"/>
      <c r="K23" s="1"/>
      <c r="L23" s="1">
        <v>72.599999999999994</v>
      </c>
      <c r="M23" s="1"/>
      <c r="N23" s="1">
        <f t="shared" si="5"/>
        <v>72.5</v>
      </c>
      <c r="O23" s="1"/>
      <c r="P23" s="1"/>
      <c r="Q23" s="1">
        <v>72.5</v>
      </c>
      <c r="R23" s="1"/>
    </row>
    <row r="24" spans="1:18" ht="27.75" customHeight="1">
      <c r="A24" s="8" t="s">
        <v>53</v>
      </c>
      <c r="B24" s="11" t="s">
        <v>52</v>
      </c>
      <c r="C24" s="12"/>
      <c r="D24" s="1">
        <f t="shared" si="6"/>
        <v>1249.5</v>
      </c>
      <c r="E24" s="1"/>
      <c r="F24" s="1"/>
      <c r="G24" s="1">
        <f>G25</f>
        <v>1249.5</v>
      </c>
      <c r="H24" s="1"/>
      <c r="I24" s="1">
        <f t="shared" si="2"/>
        <v>241.5</v>
      </c>
      <c r="J24" s="1"/>
      <c r="K24" s="1"/>
      <c r="L24" s="1">
        <f>L25</f>
        <v>241.5</v>
      </c>
      <c r="M24" s="1"/>
      <c r="N24" s="1">
        <f t="shared" si="5"/>
        <v>190.4</v>
      </c>
      <c r="O24" s="1"/>
      <c r="P24" s="1"/>
      <c r="Q24" s="1">
        <f>Q25</f>
        <v>190.4</v>
      </c>
      <c r="R24" s="1"/>
    </row>
    <row r="25" spans="1:18" ht="30.75" customHeight="1">
      <c r="A25" s="8" t="s">
        <v>28</v>
      </c>
      <c r="B25" s="11" t="s">
        <v>24</v>
      </c>
      <c r="C25" s="12"/>
      <c r="D25" s="1">
        <f t="shared" si="6"/>
        <v>1249.5</v>
      </c>
      <c r="E25" s="1"/>
      <c r="F25" s="1"/>
      <c r="G25" s="1">
        <f>1158+91.5</f>
        <v>1249.5</v>
      </c>
      <c r="H25" s="1"/>
      <c r="I25" s="1">
        <f t="shared" si="2"/>
        <v>241.5</v>
      </c>
      <c r="J25" s="1"/>
      <c r="K25" s="1"/>
      <c r="L25" s="1">
        <f>150+91.5</f>
        <v>241.5</v>
      </c>
      <c r="M25" s="1"/>
      <c r="N25" s="1">
        <f t="shared" si="5"/>
        <v>190.4</v>
      </c>
      <c r="O25" s="1"/>
      <c r="P25" s="1"/>
      <c r="Q25" s="1">
        <v>190.4</v>
      </c>
      <c r="R25" s="1"/>
    </row>
    <row r="26" spans="1:18" ht="30.75" customHeight="1">
      <c r="A26" s="8" t="s">
        <v>55</v>
      </c>
      <c r="B26" s="11" t="s">
        <v>54</v>
      </c>
      <c r="C26" s="12"/>
      <c r="D26" s="1">
        <f t="shared" si="6"/>
        <v>152550.5</v>
      </c>
      <c r="E26" s="1"/>
      <c r="F26" s="1">
        <f>F27</f>
        <v>135800.1</v>
      </c>
      <c r="G26" s="1">
        <f>G27</f>
        <v>16750.400000000001</v>
      </c>
      <c r="H26" s="1"/>
      <c r="I26" s="1">
        <f t="shared" si="2"/>
        <v>26038.899999999998</v>
      </c>
      <c r="J26" s="1"/>
      <c r="K26" s="1">
        <f>K27</f>
        <v>22821.8</v>
      </c>
      <c r="L26" s="1">
        <f>L27</f>
        <v>3217.1</v>
      </c>
      <c r="M26" s="1"/>
      <c r="N26" s="1">
        <f t="shared" si="5"/>
        <v>18786.7</v>
      </c>
      <c r="O26" s="1"/>
      <c r="P26" s="1">
        <f>P27</f>
        <v>16700</v>
      </c>
      <c r="Q26" s="1">
        <f>Q27</f>
        <v>2086.6999999999998</v>
      </c>
      <c r="R26" s="1"/>
    </row>
    <row r="27" spans="1:18" ht="32.25" customHeight="1">
      <c r="A27" s="8" t="s">
        <v>29</v>
      </c>
      <c r="B27" s="11" t="s">
        <v>25</v>
      </c>
      <c r="C27" s="12"/>
      <c r="D27" s="1">
        <f t="shared" si="6"/>
        <v>152550.5</v>
      </c>
      <c r="E27" s="1"/>
      <c r="F27" s="1">
        <f>135411.9+388.2</f>
        <v>135800.1</v>
      </c>
      <c r="G27" s="1">
        <f>16586+164.4</f>
        <v>16750.400000000001</v>
      </c>
      <c r="H27" s="1"/>
      <c r="I27" s="1">
        <f t="shared" si="2"/>
        <v>26038.899999999998</v>
      </c>
      <c r="J27" s="1"/>
      <c r="K27" s="1">
        <f>22433.6+388.2</f>
        <v>22821.8</v>
      </c>
      <c r="L27" s="1">
        <f>3052.7+164.4</f>
        <v>3217.1</v>
      </c>
      <c r="M27" s="1"/>
      <c r="N27" s="1">
        <f t="shared" si="5"/>
        <v>18786.7</v>
      </c>
      <c r="O27" s="1"/>
      <c r="P27" s="1">
        <v>16700</v>
      </c>
      <c r="Q27" s="1">
        <v>2086.6999999999998</v>
      </c>
      <c r="R27" s="1"/>
    </row>
    <row r="28" spans="1:18" ht="32.25" customHeight="1">
      <c r="A28" s="8" t="s">
        <v>57</v>
      </c>
      <c r="B28" s="14" t="s">
        <v>56</v>
      </c>
      <c r="C28" s="15"/>
      <c r="D28" s="1">
        <f t="shared" si="6"/>
        <v>12546.5</v>
      </c>
      <c r="E28" s="1"/>
      <c r="F28" s="1"/>
      <c r="G28" s="1">
        <f>G29+G30</f>
        <v>12546.5</v>
      </c>
      <c r="H28" s="1"/>
      <c r="I28" s="1">
        <f t="shared" si="2"/>
        <v>2243.5</v>
      </c>
      <c r="J28" s="1"/>
      <c r="K28" s="1"/>
      <c r="L28" s="1">
        <f>L29+L30</f>
        <v>2243.5</v>
      </c>
      <c r="M28" s="1"/>
      <c r="N28" s="1">
        <f t="shared" si="5"/>
        <v>1779.9</v>
      </c>
      <c r="O28" s="1"/>
      <c r="P28" s="1"/>
      <c r="Q28" s="1">
        <f>Q29+Q30</f>
        <v>1779.9</v>
      </c>
      <c r="R28" s="1"/>
    </row>
    <row r="29" spans="1:18" ht="37.5" customHeight="1">
      <c r="A29" s="8" t="s">
        <v>30</v>
      </c>
      <c r="B29" s="11" t="s">
        <v>26</v>
      </c>
      <c r="C29" s="12"/>
      <c r="D29" s="1">
        <f t="shared" si="6"/>
        <v>7113.2000000000007</v>
      </c>
      <c r="E29" s="1"/>
      <c r="F29" s="1"/>
      <c r="G29" s="1">
        <f>7173.2-23.2-17.4-19.4</f>
        <v>7113.2000000000007</v>
      </c>
      <c r="H29" s="1"/>
      <c r="I29" s="1">
        <f t="shared" si="2"/>
        <v>841.5</v>
      </c>
      <c r="J29" s="1"/>
      <c r="K29" s="1"/>
      <c r="L29" s="1">
        <f>901.5-23.2-17.4-19.4</f>
        <v>841.5</v>
      </c>
      <c r="M29" s="1"/>
      <c r="N29" s="1">
        <f t="shared" si="5"/>
        <v>815.9</v>
      </c>
      <c r="O29" s="1"/>
      <c r="P29" s="1"/>
      <c r="Q29" s="1">
        <f>786.8+29.1</f>
        <v>815.9</v>
      </c>
      <c r="R29" s="1"/>
    </row>
    <row r="30" spans="1:18" ht="28.5" customHeight="1">
      <c r="A30" s="8" t="s">
        <v>31</v>
      </c>
      <c r="B30" s="11" t="s">
        <v>27</v>
      </c>
      <c r="C30" s="12"/>
      <c r="D30" s="1">
        <f t="shared" si="6"/>
        <v>5433.3</v>
      </c>
      <c r="E30" s="1"/>
      <c r="F30" s="1"/>
      <c r="G30" s="1">
        <v>5433.3</v>
      </c>
      <c r="H30" s="1"/>
      <c r="I30" s="1">
        <f t="shared" si="2"/>
        <v>1402</v>
      </c>
      <c r="J30" s="1"/>
      <c r="K30" s="1"/>
      <c r="L30" s="1">
        <v>1402</v>
      </c>
      <c r="M30" s="1"/>
      <c r="N30" s="1">
        <f t="shared" si="5"/>
        <v>964</v>
      </c>
      <c r="O30" s="1"/>
      <c r="P30" s="1"/>
      <c r="Q30" s="1">
        <f>874+90</f>
        <v>964</v>
      </c>
      <c r="R30" s="1"/>
    </row>
    <row r="31" spans="1:18">
      <c r="A31" s="9"/>
    </row>
    <row r="32" spans="1:18">
      <c r="A32" s="13"/>
      <c r="B32" s="13"/>
      <c r="C32" s="13"/>
    </row>
  </sheetData>
  <mergeCells count="38">
    <mergeCell ref="N7:N8"/>
    <mergeCell ref="O7:R7"/>
    <mergeCell ref="A1:R1"/>
    <mergeCell ref="A2:R2"/>
    <mergeCell ref="A3:R3"/>
    <mergeCell ref="A5:A8"/>
    <mergeCell ref="B5:B8"/>
    <mergeCell ref="C5:C8"/>
    <mergeCell ref="D5:R5"/>
    <mergeCell ref="D6:H6"/>
    <mergeCell ref="I6:M6"/>
    <mergeCell ref="N6:R6"/>
    <mergeCell ref="B17:C17"/>
    <mergeCell ref="D7:D8"/>
    <mergeCell ref="E7:H7"/>
    <mergeCell ref="I7:I8"/>
    <mergeCell ref="J7:M7"/>
    <mergeCell ref="B11:C11"/>
    <mergeCell ref="B12:C12"/>
    <mergeCell ref="B13:C13"/>
    <mergeCell ref="B14:C14"/>
    <mergeCell ref="B15:C15"/>
    <mergeCell ref="B10:C10"/>
    <mergeCell ref="B16:C16"/>
    <mergeCell ref="B29:C29"/>
    <mergeCell ref="B30:C30"/>
    <mergeCell ref="A32:C32"/>
    <mergeCell ref="B18:C18"/>
    <mergeCell ref="B19:C19"/>
    <mergeCell ref="B20:C20"/>
    <mergeCell ref="B23:C23"/>
    <mergeCell ref="B25:C25"/>
    <mergeCell ref="B27:C27"/>
    <mergeCell ref="B22:C22"/>
    <mergeCell ref="B24:C24"/>
    <mergeCell ref="B26:C26"/>
    <mergeCell ref="B28:C28"/>
    <mergeCell ref="B21:C21"/>
  </mergeCells>
  <pageMargins left="0.39370078740157483" right="0.11811023622047245" top="0.39370078740157483" bottom="0.39370078740157483" header="0.31496062992125984" footer="0.31496062992125984"/>
  <pageSetup paperSize="9" scale="94" orientation="landscape" r:id="rId1"/>
  <rowBreaks count="2" manualBreakCount="2">
    <brk id="14" max="17" man="1"/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</vt:lpstr>
      <vt:lpstr>СВОД!Область_печати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F.G.A.</dc:creator>
  <cp:lastModifiedBy>F.G.A.</cp:lastModifiedBy>
  <cp:lastPrinted>2018-07-04T07:24:59Z</cp:lastPrinted>
  <dcterms:created xsi:type="dcterms:W3CDTF">2014-04-07T04:22:36Z</dcterms:created>
  <dcterms:modified xsi:type="dcterms:W3CDTF">2018-10-16T07:10:42Z</dcterms:modified>
</cp:coreProperties>
</file>